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hared drives\SaaS and Managed Services\Client Success\1. Managed Services\1. RESOURCES\2. Templates\Compliance\QLD Cat 3\"/>
    </mc:Choice>
  </mc:AlternateContent>
  <xr:revisionPtr revIDLastSave="0" documentId="8_{786D76BF-88AD-4690-BB9E-D6D65C9A6EE5}" xr6:coauthVersionLast="47" xr6:coauthVersionMax="47" xr10:uidLastSave="{00000000-0000-0000-0000-000000000000}"/>
  <bookViews>
    <workbookView xWindow="25695" yWindow="0" windowWidth="26010" windowHeight="20985" xr2:uid="{621096FF-0037-4730-99E0-F5CCB4C99AD2}"/>
  </bookViews>
  <sheets>
    <sheet name="QLD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7" i="1" l="1"/>
  <c r="P31" i="1"/>
  <c r="N25" i="1"/>
  <c r="L25" i="1"/>
  <c r="J25" i="1"/>
  <c r="H25" i="1"/>
  <c r="F25" i="1"/>
  <c r="D25" i="1"/>
  <c r="B25" i="1"/>
  <c r="P24" i="1"/>
  <c r="P23" i="1"/>
  <c r="M22" i="1"/>
  <c r="N20" i="1"/>
  <c r="L20" i="1"/>
  <c r="J20" i="1"/>
  <c r="H20" i="1"/>
  <c r="F20" i="1"/>
  <c r="D20" i="1"/>
  <c r="B20" i="1"/>
  <c r="F18" i="1"/>
  <c r="N16" i="1"/>
  <c r="L16" i="1"/>
  <c r="J16" i="1"/>
  <c r="H16" i="1"/>
  <c r="D16" i="1"/>
  <c r="B16" i="1"/>
  <c r="N15" i="1"/>
  <c r="L15" i="1"/>
  <c r="J15" i="1"/>
  <c r="H15" i="1"/>
  <c r="D15" i="1"/>
  <c r="B15" i="1"/>
  <c r="N14" i="1"/>
  <c r="L14" i="1"/>
  <c r="J14" i="1"/>
  <c r="H14" i="1"/>
  <c r="D14" i="1"/>
  <c r="B14" i="1"/>
  <c r="N9" i="1"/>
  <c r="O31" i="1" s="1"/>
  <c r="L9" i="1"/>
  <c r="M6" i="1" s="1"/>
  <c r="J9" i="1"/>
  <c r="K31" i="1" s="1"/>
  <c r="H9" i="1"/>
  <c r="I10" i="1" s="1"/>
  <c r="F9" i="1"/>
  <c r="F41" i="1" s="1"/>
  <c r="G41" i="1" s="1"/>
  <c r="D9" i="1"/>
  <c r="E31" i="1" s="1"/>
  <c r="B9" i="1"/>
  <c r="P7" i="1"/>
  <c r="P6" i="1"/>
  <c r="P5" i="1"/>
  <c r="O5" i="1" l="1"/>
  <c r="J18" i="1"/>
  <c r="H27" i="1"/>
  <c r="I27" i="1" s="1"/>
  <c r="P9" i="1"/>
  <c r="P41" i="1" s="1"/>
  <c r="M25" i="1"/>
  <c r="P15" i="1"/>
  <c r="Q15" i="1" s="1"/>
  <c r="K5" i="1"/>
  <c r="O6" i="1"/>
  <c r="F27" i="1"/>
  <c r="F29" i="1" s="1"/>
  <c r="B27" i="1"/>
  <c r="C27" i="1" s="1"/>
  <c r="K6" i="1"/>
  <c r="K20" i="1"/>
  <c r="C25" i="1"/>
  <c r="C10" i="1"/>
  <c r="K18" i="1"/>
  <c r="P14" i="1"/>
  <c r="N27" i="1"/>
  <c r="O27" i="1" s="1"/>
  <c r="Q6" i="1"/>
  <c r="L18" i="1"/>
  <c r="M18" i="1" s="1"/>
  <c r="G6" i="1"/>
  <c r="D18" i="1"/>
  <c r="E18" i="1" s="1"/>
  <c r="N18" i="1"/>
  <c r="O18" i="1" s="1"/>
  <c r="P16" i="1"/>
  <c r="Q16" i="1" s="1"/>
  <c r="G20" i="1"/>
  <c r="Q7" i="1"/>
  <c r="H18" i="1"/>
  <c r="I18" i="1" s="1"/>
  <c r="G18" i="1"/>
  <c r="M20" i="1"/>
  <c r="G7" i="1"/>
  <c r="G25" i="1"/>
  <c r="C5" i="1"/>
  <c r="K25" i="1"/>
  <c r="C20" i="1"/>
  <c r="G5" i="1"/>
  <c r="C6" i="1"/>
  <c r="K10" i="1"/>
  <c r="E20" i="1"/>
  <c r="Q23" i="1"/>
  <c r="O25" i="1"/>
  <c r="I20" i="1"/>
  <c r="E23" i="1"/>
  <c r="M23" i="1"/>
  <c r="E24" i="1"/>
  <c r="M24" i="1"/>
  <c r="I25" i="1"/>
  <c r="D27" i="1"/>
  <c r="L41" i="1"/>
  <c r="M41" i="1" s="1"/>
  <c r="M7" i="1"/>
  <c r="E10" i="1"/>
  <c r="M10" i="1"/>
  <c r="O20" i="1"/>
  <c r="J27" i="1"/>
  <c r="G31" i="1"/>
  <c r="Q31" i="1"/>
  <c r="B41" i="1"/>
  <c r="C41" i="1" s="1"/>
  <c r="I5" i="1"/>
  <c r="C7" i="1"/>
  <c r="G23" i="1"/>
  <c r="O23" i="1"/>
  <c r="G24" i="1"/>
  <c r="O24" i="1"/>
  <c r="E25" i="1"/>
  <c r="M31" i="1"/>
  <c r="H41" i="1"/>
  <c r="I41" i="1" s="1"/>
  <c r="B18" i="1"/>
  <c r="C18" i="1" s="1"/>
  <c r="I6" i="1"/>
  <c r="I7" i="1"/>
  <c r="G10" i="1"/>
  <c r="O10" i="1"/>
  <c r="P20" i="1"/>
  <c r="P25" i="1"/>
  <c r="C31" i="1"/>
  <c r="N41" i="1"/>
  <c r="O41" i="1" s="1"/>
  <c r="E5" i="1"/>
  <c r="M5" i="1"/>
  <c r="M9" i="1" s="1"/>
  <c r="E6" i="1"/>
  <c r="O7" i="1"/>
  <c r="I23" i="1"/>
  <c r="I24" i="1"/>
  <c r="L27" i="1"/>
  <c r="I31" i="1"/>
  <c r="D41" i="1"/>
  <c r="E41" i="1" s="1"/>
  <c r="J41" i="1"/>
  <c r="K41" i="1" s="1"/>
  <c r="E7" i="1"/>
  <c r="K7" i="1"/>
  <c r="C23" i="1"/>
  <c r="K23" i="1"/>
  <c r="C24" i="1"/>
  <c r="K24" i="1"/>
  <c r="G27" i="1" l="1"/>
  <c r="P18" i="1"/>
  <c r="Q18" i="1" s="1"/>
  <c r="Q25" i="1"/>
  <c r="Q14" i="1"/>
  <c r="K9" i="1"/>
  <c r="Q37" i="1"/>
  <c r="Q5" i="1"/>
  <c r="Q9" i="1" s="1"/>
  <c r="Q24" i="1"/>
  <c r="H29" i="1"/>
  <c r="I29" i="1" s="1"/>
  <c r="N29" i="1"/>
  <c r="O29" i="1" s="1"/>
  <c r="G9" i="1"/>
  <c r="C9" i="1"/>
  <c r="D29" i="1"/>
  <c r="E27" i="1"/>
  <c r="I9" i="1"/>
  <c r="K27" i="1"/>
  <c r="J29" i="1"/>
  <c r="E9" i="1"/>
  <c r="B29" i="1"/>
  <c r="G29" i="1"/>
  <c r="F33" i="1"/>
  <c r="P44" i="1"/>
  <c r="Q20" i="1"/>
  <c r="P27" i="1"/>
  <c r="M27" i="1"/>
  <c r="L29" i="1"/>
  <c r="O9" i="1"/>
  <c r="H33" i="1" l="1"/>
  <c r="I33" i="1" s="1"/>
  <c r="N33" i="1"/>
  <c r="O33" i="1" s="1"/>
  <c r="J33" i="1"/>
  <c r="K29" i="1"/>
  <c r="Q27" i="1"/>
  <c r="P29" i="1"/>
  <c r="M29" i="1"/>
  <c r="L33" i="1"/>
  <c r="G33" i="1"/>
  <c r="F35" i="1"/>
  <c r="C29" i="1"/>
  <c r="B33" i="1"/>
  <c r="D33" i="1"/>
  <c r="E29" i="1"/>
  <c r="H35" i="1" l="1"/>
  <c r="H39" i="1" s="1"/>
  <c r="I39" i="1" s="1"/>
  <c r="N35" i="1"/>
  <c r="N39" i="1" s="1"/>
  <c r="O39" i="1" s="1"/>
  <c r="F39" i="1"/>
  <c r="G39" i="1" s="1"/>
  <c r="G35" i="1"/>
  <c r="E33" i="1"/>
  <c r="D35" i="1"/>
  <c r="M33" i="1"/>
  <c r="L35" i="1"/>
  <c r="C33" i="1"/>
  <c r="B35" i="1"/>
  <c r="P33" i="1"/>
  <c r="Q29" i="1"/>
  <c r="K33" i="1"/>
  <c r="J35" i="1"/>
  <c r="O35" i="1" l="1"/>
  <c r="I35" i="1"/>
  <c r="B39" i="1"/>
  <c r="C39" i="1" s="1"/>
  <c r="C35" i="1"/>
  <c r="L39" i="1"/>
  <c r="M39" i="1" s="1"/>
  <c r="M35" i="1"/>
  <c r="D39" i="1"/>
  <c r="E39" i="1" s="1"/>
  <c r="E35" i="1"/>
  <c r="Q33" i="1"/>
  <c r="P35" i="1"/>
  <c r="J39" i="1"/>
  <c r="K39" i="1" s="1"/>
  <c r="K35" i="1"/>
  <c r="P39" i="1" l="1"/>
  <c r="Q39" i="1" s="1"/>
  <c r="Q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Murphy</author>
    <author>Linda Hewett</author>
  </authors>
  <commentList>
    <comment ref="B1" authorId="0" shapeId="0" xr:uid="{C58DA60F-A650-48C9-92E3-AA3F36A2A6EA}">
      <text>
        <r>
          <rPr>
            <b/>
            <sz val="9"/>
            <color indexed="81"/>
            <rFont val="Tahoma"/>
            <family val="2"/>
          </rPr>
          <t>David Murphy:</t>
        </r>
        <r>
          <rPr>
            <sz val="9"/>
            <color indexed="81"/>
            <rFont val="Tahoma"/>
            <family val="2"/>
          </rPr>
          <t xml:space="preserve">
Close brought fowward to 25th March
Drawn 29th March</t>
        </r>
      </text>
    </comment>
    <comment ref="O15" authorId="1" shapeId="0" xr:uid="{AA167509-7E63-43FD-8D58-DCBF3EED186C}">
      <text>
        <r>
          <rPr>
            <b/>
            <sz val="9"/>
            <color indexed="81"/>
            <rFont val="Tahoma"/>
            <family val="2"/>
          </rPr>
          <t>Linda Hewett:</t>
        </r>
        <r>
          <rPr>
            <sz val="9"/>
            <color indexed="81"/>
            <rFont val="Tahoma"/>
            <family val="2"/>
          </rPr>
          <t xml:space="preserve">
Wages increase due to permanent team members</t>
        </r>
      </text>
    </comment>
  </commentList>
</comments>
</file>

<file path=xl/sharedStrings.xml><?xml version="1.0" encoding="utf-8"?>
<sst xmlns="http://schemas.openxmlformats.org/spreadsheetml/2006/main" count="47" uniqueCount="29">
  <si>
    <t>Duration - Weeks or Days</t>
  </si>
  <si>
    <t>Income</t>
  </si>
  <si>
    <t>Mail &amp; Digital</t>
  </si>
  <si>
    <t>Telemarketing</t>
  </si>
  <si>
    <t>TOTAL INCOME</t>
  </si>
  <si>
    <t>OLGRQ Gross &amp; % of Budget and Actual</t>
  </si>
  <si>
    <t>Expenses</t>
  </si>
  <si>
    <t xml:space="preserve">Cost of Sales Mail </t>
  </si>
  <si>
    <t>Cost of Sales Telemarketing</t>
  </si>
  <si>
    <t>Sub Total Direct Cost of Sales</t>
  </si>
  <si>
    <t>Fixed Expenses</t>
  </si>
  <si>
    <t>Book Buyers Prize</t>
  </si>
  <si>
    <t>Other Incentive Prizes</t>
  </si>
  <si>
    <t>Total Incentive Prizes</t>
  </si>
  <si>
    <t>Sub Total Other Expenses (Incl Incentives)</t>
  </si>
  <si>
    <t>TOTAL EXPENSES</t>
  </si>
  <si>
    <t>Cost Of Prizes - Main Draw</t>
  </si>
  <si>
    <t>GRAND TOTAL EXPENSES &amp; PRIZES</t>
  </si>
  <si>
    <t>GROSS PROFIT</t>
  </si>
  <si>
    <t>Total of Other Income  (Interest &amp; Donations)</t>
  </si>
  <si>
    <t>ADJUSTED GROSS PROFIT</t>
  </si>
  <si>
    <t>$ = 30% GP</t>
  </si>
  <si>
    <t>Fixed Expenses per week</t>
  </si>
  <si>
    <t xml:space="preserve"> Lottery # - Month Close</t>
  </si>
  <si>
    <t>Budget</t>
  </si>
  <si>
    <t xml:space="preserve">Closes on </t>
  </si>
  <si>
    <t>Budget Totals</t>
  </si>
  <si>
    <t>OZL Sales</t>
  </si>
  <si>
    <t>Cost of Sales OZL __%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</si>
</sst>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\-&quot;$&quot;#,##0"/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164" formatCode="0.0%"/>
    <numFmt numFmtId="166" formatCode="&quot;$&quot;#,##0.00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3"/>
      <color theme="8" tint="-0.499984740745262"/>
      <name val="Arial"/>
      <family val="2"/>
    </font>
    <font>
      <b/>
      <sz val="13"/>
      <color theme="7" tint="-0.499984740745262"/>
      <name val="Arial"/>
      <family val="2"/>
    </font>
    <font>
      <b/>
      <sz val="13"/>
      <color rgb="FF9A57CD"/>
      <name val="Arial"/>
      <family val="2"/>
    </font>
    <font>
      <b/>
      <sz val="13"/>
      <color theme="9" tint="-0.499984740745262"/>
      <name val="Arial"/>
      <family val="2"/>
    </font>
    <font>
      <b/>
      <sz val="13"/>
      <color theme="4" tint="-0.499984740745262"/>
      <name val="Arial"/>
      <family val="2"/>
    </font>
    <font>
      <b/>
      <sz val="13"/>
      <color rgb="FFFF0000"/>
      <name val="Arial"/>
      <family val="2"/>
    </font>
    <font>
      <b/>
      <sz val="13"/>
      <color theme="5" tint="-0.499984740745262"/>
      <name val="Arial"/>
      <family val="2"/>
    </font>
    <font>
      <b/>
      <sz val="13"/>
      <color theme="0" tint="-0.499984740745262"/>
      <name val="Arial"/>
      <family val="2"/>
    </font>
    <font>
      <b/>
      <sz val="13"/>
      <color theme="3" tint="-0.499984740745262"/>
      <name val="Arial"/>
      <family val="2"/>
    </font>
    <font>
      <sz val="10"/>
      <name val="Arial"/>
      <family val="2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1"/>
      <name val="Arial"/>
      <family val="2"/>
    </font>
    <font>
      <sz val="11"/>
      <name val="Aptos Narrow"/>
      <family val="2"/>
      <scheme val="minor"/>
    </font>
    <font>
      <b/>
      <sz val="12"/>
      <name val="Arial"/>
      <family val="2"/>
    </font>
    <font>
      <sz val="9"/>
      <name val="Arial"/>
      <family val="2"/>
    </font>
    <font>
      <sz val="9"/>
      <name val="Aptos Narrow"/>
      <family val="2"/>
      <scheme val="minor"/>
    </font>
    <font>
      <b/>
      <sz val="1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DEAF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7" fontId="2" fillId="2" borderId="1" xfId="1" applyNumberFormat="1" applyFont="1" applyFill="1" applyBorder="1" applyAlignment="1">
      <alignment horizontal="center" vertical="center" wrapText="1"/>
    </xf>
    <xf numFmtId="7" fontId="2" fillId="2" borderId="2" xfId="1" applyNumberFormat="1" applyFont="1" applyFill="1" applyBorder="1" applyAlignment="1">
      <alignment horizontal="center" vertical="center" wrapText="1"/>
    </xf>
    <xf numFmtId="7" fontId="3" fillId="3" borderId="1" xfId="1" applyNumberFormat="1" applyFont="1" applyFill="1" applyBorder="1" applyAlignment="1">
      <alignment horizontal="center" vertical="center" wrapText="1"/>
    </xf>
    <xf numFmtId="7" fontId="3" fillId="3" borderId="2" xfId="1" applyNumberFormat="1" applyFont="1" applyFill="1" applyBorder="1" applyAlignment="1">
      <alignment horizontal="center" vertical="center" wrapText="1"/>
    </xf>
    <xf numFmtId="7" fontId="4" fillId="4" borderId="1" xfId="1" applyNumberFormat="1" applyFont="1" applyFill="1" applyBorder="1" applyAlignment="1">
      <alignment horizontal="center" vertical="center" wrapText="1"/>
    </xf>
    <xf numFmtId="7" fontId="4" fillId="4" borderId="2" xfId="1" applyNumberFormat="1" applyFont="1" applyFill="1" applyBorder="1" applyAlignment="1">
      <alignment horizontal="center" vertical="center" wrapText="1"/>
    </xf>
    <xf numFmtId="7" fontId="5" fillId="5" borderId="1" xfId="1" applyNumberFormat="1" applyFont="1" applyFill="1" applyBorder="1" applyAlignment="1">
      <alignment horizontal="center" vertical="center" wrapText="1"/>
    </xf>
    <xf numFmtId="7" fontId="5" fillId="5" borderId="2" xfId="1" applyNumberFormat="1" applyFont="1" applyFill="1" applyBorder="1" applyAlignment="1">
      <alignment horizontal="center" vertical="center" wrapText="1"/>
    </xf>
    <xf numFmtId="7" fontId="6" fillId="6" borderId="1" xfId="1" applyNumberFormat="1" applyFont="1" applyFill="1" applyBorder="1" applyAlignment="1">
      <alignment horizontal="center" vertical="center" wrapText="1"/>
    </xf>
    <xf numFmtId="7" fontId="6" fillId="6" borderId="2" xfId="1" applyNumberFormat="1" applyFont="1" applyFill="1" applyBorder="1" applyAlignment="1">
      <alignment horizontal="center" vertical="center" wrapText="1"/>
    </xf>
    <xf numFmtId="7" fontId="7" fillId="7" borderId="1" xfId="1" applyNumberFormat="1" applyFont="1" applyFill="1" applyBorder="1" applyAlignment="1">
      <alignment horizontal="center" vertical="center" wrapText="1"/>
    </xf>
    <xf numFmtId="7" fontId="7" fillId="7" borderId="2" xfId="1" applyNumberFormat="1" applyFont="1" applyFill="1" applyBorder="1" applyAlignment="1">
      <alignment horizontal="center" vertical="center" wrapText="1"/>
    </xf>
    <xf numFmtId="7" fontId="8" fillId="8" borderId="1" xfId="1" applyNumberFormat="1" applyFont="1" applyFill="1" applyBorder="1" applyAlignment="1">
      <alignment horizontal="center" vertical="center" wrapText="1"/>
    </xf>
    <xf numFmtId="7" fontId="8" fillId="8" borderId="2" xfId="1" applyNumberFormat="1" applyFont="1" applyFill="1" applyBorder="1" applyAlignment="1">
      <alignment horizontal="center" vertical="center" wrapText="1"/>
    </xf>
    <xf numFmtId="7" fontId="9" fillId="9" borderId="1" xfId="1" applyNumberFormat="1" applyFont="1" applyFill="1" applyBorder="1" applyAlignment="1">
      <alignment horizontal="center" vertical="center" wrapText="1"/>
    </xf>
    <xf numFmtId="7" fontId="9" fillId="9" borderId="3" xfId="1" applyNumberFormat="1" applyFont="1" applyFill="1" applyBorder="1" applyAlignment="1">
      <alignment horizontal="center" vertical="center" wrapText="1"/>
    </xf>
    <xf numFmtId="7" fontId="2" fillId="2" borderId="4" xfId="1" applyNumberFormat="1" applyFont="1" applyFill="1" applyBorder="1" applyAlignment="1">
      <alignment horizontal="center" vertical="center"/>
    </xf>
    <xf numFmtId="7" fontId="2" fillId="2" borderId="0" xfId="1" applyNumberFormat="1" applyFont="1" applyFill="1" applyBorder="1" applyAlignment="1">
      <alignment horizontal="center" vertical="center"/>
    </xf>
    <xf numFmtId="7" fontId="3" fillId="3" borderId="4" xfId="1" applyNumberFormat="1" applyFont="1" applyFill="1" applyBorder="1" applyAlignment="1">
      <alignment horizontal="center" vertical="center"/>
    </xf>
    <xf numFmtId="7" fontId="3" fillId="3" borderId="0" xfId="1" applyNumberFormat="1" applyFont="1" applyFill="1" applyBorder="1" applyAlignment="1">
      <alignment horizontal="center" vertical="center"/>
    </xf>
    <xf numFmtId="7" fontId="4" fillId="4" borderId="4" xfId="1" applyNumberFormat="1" applyFont="1" applyFill="1" applyBorder="1" applyAlignment="1">
      <alignment horizontal="center" vertical="center" wrapText="1"/>
    </xf>
    <xf numFmtId="7" fontId="4" fillId="4" borderId="0" xfId="1" applyNumberFormat="1" applyFont="1" applyFill="1" applyBorder="1" applyAlignment="1">
      <alignment horizontal="center" vertical="center" wrapText="1"/>
    </xf>
    <xf numFmtId="7" fontId="5" fillId="5" borderId="4" xfId="1" applyNumberFormat="1" applyFont="1" applyFill="1" applyBorder="1" applyAlignment="1">
      <alignment horizontal="center" vertical="center" wrapText="1"/>
    </xf>
    <xf numFmtId="7" fontId="5" fillId="5" borderId="0" xfId="1" applyNumberFormat="1" applyFont="1" applyFill="1" applyBorder="1" applyAlignment="1">
      <alignment horizontal="center" vertical="center" wrapText="1"/>
    </xf>
    <xf numFmtId="7" fontId="6" fillId="6" borderId="4" xfId="1" applyNumberFormat="1" applyFont="1" applyFill="1" applyBorder="1" applyAlignment="1">
      <alignment horizontal="center" vertical="center" wrapText="1"/>
    </xf>
    <xf numFmtId="7" fontId="6" fillId="6" borderId="0" xfId="1" applyNumberFormat="1" applyFont="1" applyFill="1" applyBorder="1" applyAlignment="1">
      <alignment horizontal="center" vertical="center" wrapText="1"/>
    </xf>
    <xf numFmtId="7" fontId="10" fillId="7" borderId="4" xfId="1" applyNumberFormat="1" applyFont="1" applyFill="1" applyBorder="1" applyAlignment="1">
      <alignment horizontal="center" vertical="center" wrapText="1"/>
    </xf>
    <xf numFmtId="7" fontId="10" fillId="7" borderId="0" xfId="1" applyNumberFormat="1" applyFont="1" applyFill="1" applyBorder="1" applyAlignment="1">
      <alignment horizontal="center" vertical="center" wrapText="1"/>
    </xf>
    <xf numFmtId="7" fontId="8" fillId="8" borderId="4" xfId="1" applyNumberFormat="1" applyFont="1" applyFill="1" applyBorder="1" applyAlignment="1">
      <alignment horizontal="center" vertical="center" wrapText="1"/>
    </xf>
    <xf numFmtId="7" fontId="8" fillId="8" borderId="0" xfId="1" applyNumberFormat="1" applyFont="1" applyFill="1" applyBorder="1" applyAlignment="1">
      <alignment horizontal="center" vertical="center" wrapText="1"/>
    </xf>
    <xf numFmtId="7" fontId="9" fillId="9" borderId="4" xfId="1" applyNumberFormat="1" applyFont="1" applyFill="1" applyBorder="1" applyAlignment="1">
      <alignment horizontal="center" vertical="center" wrapText="1"/>
    </xf>
    <xf numFmtId="7" fontId="9" fillId="9" borderId="5" xfId="1" applyNumberFormat="1" applyFont="1" applyFill="1" applyBorder="1" applyAlignment="1">
      <alignment horizontal="center" vertical="center" wrapText="1"/>
    </xf>
    <xf numFmtId="0" fontId="2" fillId="2" borderId="6" xfId="1" applyNumberFormat="1" applyFont="1" applyFill="1" applyBorder="1" applyAlignment="1">
      <alignment horizontal="center" vertical="center"/>
    </xf>
    <xf numFmtId="0" fontId="2" fillId="2" borderId="7" xfId="1" applyNumberFormat="1" applyFont="1" applyFill="1" applyBorder="1" applyAlignment="1">
      <alignment horizontal="center" vertical="center"/>
    </xf>
    <xf numFmtId="0" fontId="3" fillId="3" borderId="6" xfId="1" applyNumberFormat="1" applyFont="1" applyFill="1" applyBorder="1" applyAlignment="1">
      <alignment horizontal="center" vertical="center"/>
    </xf>
    <xf numFmtId="0" fontId="3" fillId="3" borderId="7" xfId="1" applyNumberFormat="1" applyFont="1" applyFill="1" applyBorder="1" applyAlignment="1">
      <alignment horizontal="center" vertical="center"/>
    </xf>
    <xf numFmtId="0" fontId="4" fillId="4" borderId="6" xfId="1" applyNumberFormat="1" applyFont="1" applyFill="1" applyBorder="1" applyAlignment="1">
      <alignment horizontal="center" vertical="center" wrapText="1"/>
    </xf>
    <xf numFmtId="0" fontId="4" fillId="4" borderId="7" xfId="1" applyNumberFormat="1" applyFont="1" applyFill="1" applyBorder="1" applyAlignment="1">
      <alignment horizontal="center" vertical="center" wrapText="1"/>
    </xf>
    <xf numFmtId="0" fontId="5" fillId="5" borderId="6" xfId="1" applyNumberFormat="1" applyFont="1" applyFill="1" applyBorder="1" applyAlignment="1">
      <alignment horizontal="center" vertical="center" wrapText="1"/>
    </xf>
    <xf numFmtId="0" fontId="5" fillId="5" borderId="7" xfId="1" applyNumberFormat="1" applyFont="1" applyFill="1" applyBorder="1" applyAlignment="1">
      <alignment horizontal="center" vertical="center" wrapText="1"/>
    </xf>
    <xf numFmtId="0" fontId="6" fillId="6" borderId="6" xfId="1" applyNumberFormat="1" applyFont="1" applyFill="1" applyBorder="1" applyAlignment="1">
      <alignment horizontal="center" vertical="center" wrapText="1"/>
    </xf>
    <xf numFmtId="0" fontId="6" fillId="6" borderId="7" xfId="1" applyNumberFormat="1" applyFont="1" applyFill="1" applyBorder="1" applyAlignment="1">
      <alignment horizontal="center" vertical="center" wrapText="1"/>
    </xf>
    <xf numFmtId="0" fontId="10" fillId="7" borderId="6" xfId="1" applyNumberFormat="1" applyFont="1" applyFill="1" applyBorder="1" applyAlignment="1">
      <alignment horizontal="center" vertical="center" wrapText="1"/>
    </xf>
    <xf numFmtId="0" fontId="10" fillId="7" borderId="7" xfId="1" applyNumberFormat="1" applyFont="1" applyFill="1" applyBorder="1" applyAlignment="1">
      <alignment horizontal="center" vertical="center" wrapText="1"/>
    </xf>
    <xf numFmtId="0" fontId="8" fillId="8" borderId="6" xfId="1" applyNumberFormat="1" applyFont="1" applyFill="1" applyBorder="1" applyAlignment="1">
      <alignment horizontal="center" vertical="center" wrapText="1"/>
    </xf>
    <xf numFmtId="0" fontId="8" fillId="8" borderId="7" xfId="1" applyNumberFormat="1" applyFont="1" applyFill="1" applyBorder="1" applyAlignment="1">
      <alignment horizontal="center" vertical="center" wrapText="1"/>
    </xf>
    <xf numFmtId="7" fontId="9" fillId="9" borderId="6" xfId="1" applyNumberFormat="1" applyFont="1" applyFill="1" applyBorder="1" applyAlignment="1">
      <alignment horizontal="center" vertical="center" wrapText="1"/>
    </xf>
    <xf numFmtId="7" fontId="9" fillId="9" borderId="8" xfId="1" applyNumberFormat="1" applyFont="1" applyFill="1" applyBorder="1" applyAlignment="1">
      <alignment horizontal="center" vertical="center" wrapText="1"/>
    </xf>
    <xf numFmtId="4" fontId="11" fillId="0" borderId="4" xfId="1" applyNumberFormat="1" applyFont="1" applyFill="1" applyBorder="1" applyAlignment="1">
      <alignment horizontal="left"/>
    </xf>
    <xf numFmtId="164" fontId="12" fillId="0" borderId="3" xfId="0" applyNumberFormat="1" applyFont="1" applyBorder="1" applyAlignment="1">
      <alignment horizontal="right"/>
    </xf>
    <xf numFmtId="164" fontId="12" fillId="0" borderId="0" xfId="0" applyNumberFormat="1" applyFont="1" applyAlignment="1">
      <alignment horizontal="right"/>
    </xf>
    <xf numFmtId="164" fontId="13" fillId="0" borderId="5" xfId="0" applyNumberFormat="1" applyFont="1" applyBorder="1" applyAlignment="1">
      <alignment horizontal="right"/>
    </xf>
    <xf numFmtId="164" fontId="12" fillId="0" borderId="5" xfId="0" applyNumberFormat="1" applyFont="1" applyBorder="1" applyAlignment="1">
      <alignment horizontal="right"/>
    </xf>
    <xf numFmtId="4" fontId="11" fillId="0" borderId="4" xfId="1" applyNumberFormat="1" applyFont="1" applyFill="1" applyBorder="1" applyAlignment="1">
      <alignment horizontal="center"/>
    </xf>
    <xf numFmtId="3" fontId="14" fillId="0" borderId="4" xfId="1" applyNumberFormat="1" applyFont="1" applyFill="1" applyBorder="1" applyAlignment="1">
      <alignment horizontal="right"/>
    </xf>
    <xf numFmtId="164" fontId="1" fillId="0" borderId="9" xfId="0" applyNumberFormat="1" applyFont="1" applyBorder="1" applyAlignment="1">
      <alignment horizontal="right"/>
    </xf>
    <xf numFmtId="164" fontId="15" fillId="0" borderId="9" xfId="0" applyNumberFormat="1" applyFont="1" applyBorder="1" applyAlignment="1">
      <alignment horizontal="right"/>
    </xf>
    <xf numFmtId="164" fontId="12" fillId="0" borderId="9" xfId="0" applyNumberFormat="1" applyFont="1" applyBorder="1" applyAlignment="1">
      <alignment horizontal="right"/>
    </xf>
    <xf numFmtId="3" fontId="14" fillId="0" borderId="10" xfId="1" applyNumberFormat="1" applyFont="1" applyFill="1" applyBorder="1" applyAlignment="1">
      <alignment horizontal="right"/>
    </xf>
    <xf numFmtId="3" fontId="16" fillId="0" borderId="11" xfId="0" applyNumberFormat="1" applyFont="1" applyBorder="1" applyAlignment="1">
      <alignment horizontal="right"/>
    </xf>
    <xf numFmtId="164" fontId="12" fillId="0" borderId="12" xfId="0" applyNumberFormat="1" applyFont="1" applyBorder="1" applyAlignment="1">
      <alignment horizontal="right"/>
    </xf>
    <xf numFmtId="164" fontId="13" fillId="0" borderId="12" xfId="0" applyNumberFormat="1" applyFont="1" applyBorder="1" applyAlignment="1">
      <alignment horizontal="right"/>
    </xf>
    <xf numFmtId="3" fontId="17" fillId="0" borderId="4" xfId="0" applyNumberFormat="1" applyFont="1" applyBorder="1" applyAlignment="1">
      <alignment horizontal="right" vertical="center"/>
    </xf>
    <xf numFmtId="164" fontId="18" fillId="0" borderId="9" xfId="0" applyNumberFormat="1" applyFont="1" applyBorder="1" applyAlignment="1">
      <alignment horizontal="right" vertical="center"/>
    </xf>
    <xf numFmtId="164" fontId="12" fillId="0" borderId="9" xfId="0" applyNumberFormat="1" applyFont="1" applyBorder="1" applyAlignment="1">
      <alignment horizontal="right" vertical="center"/>
    </xf>
    <xf numFmtId="3" fontId="19" fillId="0" borderId="4" xfId="0" applyNumberFormat="1" applyFont="1" applyBorder="1" applyAlignment="1">
      <alignment horizontal="right"/>
    </xf>
    <xf numFmtId="164" fontId="13" fillId="0" borderId="9" xfId="0" applyNumberFormat="1" applyFont="1" applyBorder="1" applyAlignment="1">
      <alignment horizontal="right"/>
    </xf>
    <xf numFmtId="3" fontId="0" fillId="0" borderId="4" xfId="0" applyNumberFormat="1" applyBorder="1"/>
    <xf numFmtId="3" fontId="15" fillId="0" borderId="4" xfId="0" applyNumberFormat="1" applyFont="1" applyBorder="1"/>
    <xf numFmtId="3" fontId="16" fillId="0" borderId="13" xfId="2" applyNumberFormat="1" applyFont="1" applyFill="1" applyBorder="1" applyAlignment="1">
      <alignment horizontal="right" vertical="top"/>
    </xf>
    <xf numFmtId="164" fontId="12" fillId="0" borderId="14" xfId="0" applyNumberFormat="1" applyFont="1" applyBorder="1" applyAlignment="1">
      <alignment horizontal="right"/>
    </xf>
    <xf numFmtId="3" fontId="20" fillId="0" borderId="13" xfId="2" applyNumberFormat="1" applyFont="1" applyFill="1" applyBorder="1" applyAlignment="1">
      <alignment horizontal="right" vertical="top"/>
    </xf>
    <xf numFmtId="164" fontId="13" fillId="0" borderId="14" xfId="0" applyNumberFormat="1" applyFont="1" applyBorder="1" applyAlignment="1">
      <alignment horizontal="right"/>
    </xf>
    <xf numFmtId="3" fontId="20" fillId="0" borderId="4" xfId="2" applyNumberFormat="1" applyFont="1" applyFill="1" applyBorder="1" applyAlignment="1">
      <alignment horizontal="right" vertical="top"/>
    </xf>
    <xf numFmtId="3" fontId="16" fillId="0" borderId="4" xfId="2" applyNumberFormat="1" applyFont="1" applyFill="1" applyBorder="1" applyAlignment="1">
      <alignment horizontal="right" vertical="top"/>
    </xf>
    <xf numFmtId="3" fontId="21" fillId="0" borderId="4" xfId="1" applyNumberFormat="1" applyFont="1" applyFill="1" applyBorder="1" applyAlignment="1">
      <alignment horizontal="right"/>
    </xf>
    <xf numFmtId="3" fontId="21" fillId="0" borderId="13" xfId="1" applyNumberFormat="1" applyFont="1" applyFill="1" applyBorder="1" applyAlignment="1">
      <alignment horizontal="right"/>
    </xf>
    <xf numFmtId="3" fontId="14" fillId="0" borderId="13" xfId="1" applyNumberFormat="1" applyFont="1" applyFill="1" applyBorder="1" applyAlignment="1">
      <alignment horizontal="right"/>
    </xf>
    <xf numFmtId="3" fontId="22" fillId="0" borderId="4" xfId="2" applyNumberFormat="1" applyFont="1" applyFill="1" applyBorder="1" applyAlignment="1">
      <alignment horizontal="right" vertical="top"/>
    </xf>
    <xf numFmtId="3" fontId="23" fillId="0" borderId="4" xfId="2" applyNumberFormat="1" applyFont="1" applyFill="1" applyBorder="1" applyAlignment="1">
      <alignment horizontal="right" vertical="top"/>
    </xf>
    <xf numFmtId="3" fontId="20" fillId="0" borderId="11" xfId="1" applyNumberFormat="1" applyFont="1" applyFill="1" applyBorder="1" applyAlignment="1">
      <alignment horizontal="right"/>
    </xf>
    <xf numFmtId="3" fontId="16" fillId="0" borderId="11" xfId="1" applyNumberFormat="1" applyFont="1" applyFill="1" applyBorder="1" applyAlignment="1">
      <alignment horizontal="right"/>
    </xf>
    <xf numFmtId="4" fontId="14" fillId="0" borderId="4" xfId="2" applyNumberFormat="1" applyFont="1" applyFill="1" applyBorder="1" applyAlignment="1">
      <alignment horizontal="right" vertical="top"/>
    </xf>
    <xf numFmtId="4" fontId="12" fillId="0" borderId="9" xfId="0" applyNumberFormat="1" applyFont="1" applyBorder="1" applyAlignment="1">
      <alignment horizontal="right"/>
    </xf>
    <xf numFmtId="3" fontId="14" fillId="0" borderId="4" xfId="2" applyNumberFormat="1" applyFont="1" applyFill="1" applyBorder="1" applyAlignment="1">
      <alignment horizontal="right" vertical="top"/>
    </xf>
    <xf numFmtId="3" fontId="1" fillId="0" borderId="4" xfId="0" applyNumberFormat="1" applyFont="1" applyBorder="1"/>
    <xf numFmtId="3" fontId="20" fillId="10" borderId="11" xfId="0" applyNumberFormat="1" applyFont="1" applyFill="1" applyBorder="1" applyAlignment="1">
      <alignment horizontal="right"/>
    </xf>
    <xf numFmtId="164" fontId="12" fillId="10" borderId="12" xfId="0" applyNumberFormat="1" applyFont="1" applyFill="1" applyBorder="1" applyAlignment="1">
      <alignment horizontal="right"/>
    </xf>
    <xf numFmtId="3" fontId="16" fillId="10" borderId="11" xfId="0" applyNumberFormat="1" applyFont="1" applyFill="1" applyBorder="1" applyAlignment="1">
      <alignment horizontal="right"/>
    </xf>
    <xf numFmtId="164" fontId="13" fillId="10" borderId="12" xfId="0" applyNumberFormat="1" applyFont="1" applyFill="1" applyBorder="1" applyAlignment="1">
      <alignment horizontal="right"/>
    </xf>
    <xf numFmtId="3" fontId="1" fillId="11" borderId="4" xfId="0" applyNumberFormat="1" applyFont="1" applyFill="1" applyBorder="1"/>
    <xf numFmtId="3" fontId="15" fillId="11" borderId="4" xfId="0" applyNumberFormat="1" applyFont="1" applyFill="1" applyBorder="1"/>
    <xf numFmtId="3" fontId="0" fillId="11" borderId="4" xfId="0" applyNumberFormat="1" applyFill="1" applyBorder="1"/>
    <xf numFmtId="3" fontId="21" fillId="0" borderId="4" xfId="2" applyNumberFormat="1" applyFont="1" applyFill="1" applyBorder="1" applyAlignment="1">
      <alignment horizontal="right" vertical="top"/>
    </xf>
    <xf numFmtId="3" fontId="21" fillId="11" borderId="4" xfId="2" applyNumberFormat="1" applyFont="1" applyFill="1" applyBorder="1" applyAlignment="1">
      <alignment horizontal="right" vertical="top"/>
    </xf>
    <xf numFmtId="3" fontId="14" fillId="11" borderId="4" xfId="2" applyNumberFormat="1" applyFont="1" applyFill="1" applyBorder="1" applyAlignment="1">
      <alignment horizontal="right" vertical="top"/>
    </xf>
    <xf numFmtId="6" fontId="20" fillId="10" borderId="11" xfId="0" applyNumberFormat="1" applyFont="1" applyFill="1" applyBorder="1"/>
    <xf numFmtId="6" fontId="16" fillId="10" borderId="11" xfId="0" applyNumberFormat="1" applyFont="1" applyFill="1" applyBorder="1"/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8" fontId="15" fillId="0" borderId="0" xfId="0" applyNumberFormat="1" applyFont="1" applyAlignment="1">
      <alignment horizontal="center"/>
    </xf>
    <xf numFmtId="166" fontId="15" fillId="0" borderId="0" xfId="2" applyNumberFormat="1" applyFont="1" applyFill="1" applyBorder="1" applyAlignment="1">
      <alignment horizontal="right"/>
    </xf>
    <xf numFmtId="1" fontId="15" fillId="0" borderId="16" xfId="0" applyNumberFormat="1" applyFont="1" applyBorder="1"/>
    <xf numFmtId="0" fontId="0" fillId="0" borderId="17" xfId="0" applyBorder="1"/>
    <xf numFmtId="1" fontId="0" fillId="0" borderId="16" xfId="0" applyNumberForma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4090D-D930-4BC9-B7C4-3770ED926988}">
  <dimension ref="A1:Q44"/>
  <sheetViews>
    <sheetView tabSelected="1" workbookViewId="0">
      <selection activeCell="B9" sqref="B9"/>
    </sheetView>
  </sheetViews>
  <sheetFormatPr defaultRowHeight="15" x14ac:dyDescent="0.25"/>
  <cols>
    <col min="1" max="1" width="42.5703125" customWidth="1"/>
    <col min="2" max="17" width="15.7109375" customWidth="1"/>
    <col min="18" max="18" width="15.42578125" customWidth="1"/>
  </cols>
  <sheetData>
    <row r="1" spans="1:17" ht="16.5" x14ac:dyDescent="0.25">
      <c r="B1" s="1" t="s">
        <v>23</v>
      </c>
      <c r="C1" s="2"/>
      <c r="D1" s="3" t="s">
        <v>23</v>
      </c>
      <c r="E1" s="4"/>
      <c r="F1" s="5" t="s">
        <v>23</v>
      </c>
      <c r="G1" s="6"/>
      <c r="H1" s="7" t="s">
        <v>23</v>
      </c>
      <c r="I1" s="8"/>
      <c r="J1" s="9" t="s">
        <v>23</v>
      </c>
      <c r="K1" s="10"/>
      <c r="L1" s="11" t="s">
        <v>23</v>
      </c>
      <c r="M1" s="12"/>
      <c r="N1" s="13" t="s">
        <v>23</v>
      </c>
      <c r="O1" s="14"/>
      <c r="P1" s="15" t="s">
        <v>26</v>
      </c>
      <c r="Q1" s="16"/>
    </row>
    <row r="2" spans="1:17" ht="16.5" x14ac:dyDescent="0.25">
      <c r="B2" s="17" t="s">
        <v>24</v>
      </c>
      <c r="C2" s="18"/>
      <c r="D2" s="19" t="s">
        <v>24</v>
      </c>
      <c r="E2" s="20"/>
      <c r="F2" s="21" t="s">
        <v>24</v>
      </c>
      <c r="G2" s="22"/>
      <c r="H2" s="23" t="s">
        <v>24</v>
      </c>
      <c r="I2" s="24"/>
      <c r="J2" s="25" t="s">
        <v>24</v>
      </c>
      <c r="K2" s="26"/>
      <c r="L2" s="27" t="s">
        <v>24</v>
      </c>
      <c r="M2" s="28"/>
      <c r="N2" s="29" t="s">
        <v>24</v>
      </c>
      <c r="O2" s="30"/>
      <c r="P2" s="31"/>
      <c r="Q2" s="32"/>
    </row>
    <row r="3" spans="1:17" ht="17.25" thickBot="1" x14ac:dyDescent="0.3">
      <c r="A3" t="s">
        <v>0</v>
      </c>
      <c r="B3" s="33"/>
      <c r="C3" s="34"/>
      <c r="D3" s="35"/>
      <c r="E3" s="36"/>
      <c r="F3" s="37"/>
      <c r="G3" s="38"/>
      <c r="H3" s="39"/>
      <c r="I3" s="40"/>
      <c r="J3" s="41"/>
      <c r="K3" s="42"/>
      <c r="L3" s="43"/>
      <c r="M3" s="44"/>
      <c r="N3" s="45"/>
      <c r="O3" s="46"/>
      <c r="P3" s="47"/>
      <c r="Q3" s="48"/>
    </row>
    <row r="4" spans="1:17" x14ac:dyDescent="0.25">
      <c r="A4" t="s">
        <v>1</v>
      </c>
      <c r="B4" s="49" t="s">
        <v>25</v>
      </c>
      <c r="C4" s="50"/>
      <c r="D4" s="49" t="s">
        <v>25</v>
      </c>
      <c r="E4" s="50"/>
      <c r="F4" s="49" t="s">
        <v>25</v>
      </c>
      <c r="G4" s="52"/>
      <c r="H4" s="49" t="s">
        <v>25</v>
      </c>
      <c r="I4" s="53"/>
      <c r="J4" s="49" t="s">
        <v>25</v>
      </c>
      <c r="K4" s="53"/>
      <c r="L4" s="49" t="s">
        <v>25</v>
      </c>
      <c r="M4" s="50"/>
      <c r="N4" s="49" t="s">
        <v>25</v>
      </c>
      <c r="O4" s="50"/>
      <c r="P4" s="54"/>
      <c r="Q4" s="50"/>
    </row>
    <row r="5" spans="1:17" x14ac:dyDescent="0.25">
      <c r="A5" t="s">
        <v>2</v>
      </c>
      <c r="B5" s="55">
        <v>1420000</v>
      </c>
      <c r="C5" s="56">
        <f>B5/B$9</f>
        <v>0.44099378881987578</v>
      </c>
      <c r="D5" s="55">
        <v>1475000</v>
      </c>
      <c r="E5" s="56">
        <f>D5/D$9</f>
        <v>0.44360902255639095</v>
      </c>
      <c r="F5" s="55">
        <v>1420000</v>
      </c>
      <c r="G5" s="57">
        <f>F5/F$9</f>
        <v>0.43827160493827161</v>
      </c>
      <c r="H5" s="55">
        <v>1420000</v>
      </c>
      <c r="I5" s="56">
        <f>H5/H$9</f>
        <v>0.43827160493827161</v>
      </c>
      <c r="J5" s="55">
        <v>1420000</v>
      </c>
      <c r="K5" s="56">
        <f>J5/J$9</f>
        <v>0.43827160493827161</v>
      </c>
      <c r="L5" s="55">
        <v>1550000</v>
      </c>
      <c r="M5" s="56">
        <f>L5/L$9</f>
        <v>0.41891891891891891</v>
      </c>
      <c r="N5" s="55">
        <v>1440000</v>
      </c>
      <c r="O5" s="56">
        <f>N5/N$9</f>
        <v>0.43243243243243246</v>
      </c>
      <c r="P5" s="55">
        <f>SUM(B5,D5,F5,H5,J5,L5,N5)</f>
        <v>10145000</v>
      </c>
      <c r="Q5" s="58">
        <f>P5/P$9</f>
        <v>0.43550118051083925</v>
      </c>
    </row>
    <row r="6" spans="1:17" x14ac:dyDescent="0.25">
      <c r="A6" t="s">
        <v>3</v>
      </c>
      <c r="B6" s="55">
        <v>1130000</v>
      </c>
      <c r="C6" s="56">
        <f>B6/B$9</f>
        <v>0.35093167701863354</v>
      </c>
      <c r="D6" s="55">
        <v>1170000</v>
      </c>
      <c r="E6" s="56">
        <f>D6/D$9</f>
        <v>0.35187969924812029</v>
      </c>
      <c r="F6" s="55">
        <v>1150000</v>
      </c>
      <c r="G6" s="57">
        <f>F6/F$9</f>
        <v>0.35493827160493829</v>
      </c>
      <c r="H6" s="55">
        <v>1150000</v>
      </c>
      <c r="I6" s="56">
        <f>H6/H$9</f>
        <v>0.35493827160493829</v>
      </c>
      <c r="J6" s="55">
        <v>1150000</v>
      </c>
      <c r="K6" s="56">
        <f>J6/J$9</f>
        <v>0.35493827160493829</v>
      </c>
      <c r="L6" s="55">
        <v>1400000</v>
      </c>
      <c r="M6" s="56">
        <f>L6/L$9</f>
        <v>0.3783783783783784</v>
      </c>
      <c r="N6" s="55">
        <v>1200000</v>
      </c>
      <c r="O6" s="56">
        <f>N6/N$9</f>
        <v>0.36036036036036034</v>
      </c>
      <c r="P6" s="55">
        <f>SUM(B6,D6,F6,H6,J6,L6,N6)</f>
        <v>8350000</v>
      </c>
      <c r="Q6" s="58">
        <f>P6/P$9</f>
        <v>0.35844601845889673</v>
      </c>
    </row>
    <row r="7" spans="1:17" x14ac:dyDescent="0.25">
      <c r="A7" t="s">
        <v>27</v>
      </c>
      <c r="B7" s="55">
        <v>670000</v>
      </c>
      <c r="C7" s="57">
        <f>B7/B$9</f>
        <v>0.20807453416149069</v>
      </c>
      <c r="D7" s="55">
        <v>680000</v>
      </c>
      <c r="E7" s="57">
        <f>D7/D$9</f>
        <v>0.20451127819548873</v>
      </c>
      <c r="F7" s="55">
        <v>670000</v>
      </c>
      <c r="G7" s="57">
        <f>F7/F$9</f>
        <v>0.20679012345679013</v>
      </c>
      <c r="H7" s="55">
        <v>670000</v>
      </c>
      <c r="I7" s="57">
        <f>H7/H$9</f>
        <v>0.20679012345679013</v>
      </c>
      <c r="J7" s="55">
        <v>670000</v>
      </c>
      <c r="K7" s="57">
        <f>J7/J$9</f>
        <v>0.20679012345679013</v>
      </c>
      <c r="L7" s="55">
        <v>750000</v>
      </c>
      <c r="M7" s="57">
        <f>L7/L$9</f>
        <v>0.20270270270270271</v>
      </c>
      <c r="N7" s="55">
        <v>690000</v>
      </c>
      <c r="O7" s="57">
        <f>N7/N$9</f>
        <v>0.2072072072072072</v>
      </c>
      <c r="P7" s="59">
        <f>SUM(B7,D7,F7,H7,J7,L7,N7)</f>
        <v>4800000</v>
      </c>
      <c r="Q7" s="58">
        <f>P7/P$9</f>
        <v>0.20605280103026399</v>
      </c>
    </row>
    <row r="8" spans="1:17" x14ac:dyDescent="0.25">
      <c r="B8" s="55"/>
      <c r="C8" s="57"/>
      <c r="D8" s="55"/>
      <c r="E8" s="57"/>
      <c r="F8" s="55"/>
      <c r="G8" s="57"/>
      <c r="H8" s="55"/>
      <c r="I8" s="57"/>
      <c r="J8" s="55"/>
      <c r="K8" s="57"/>
      <c r="L8" s="55"/>
      <c r="M8" s="57"/>
      <c r="N8" s="55"/>
      <c r="O8" s="57"/>
      <c r="P8" s="55"/>
      <c r="Q8" s="58"/>
    </row>
    <row r="9" spans="1:17" ht="16.5" thickBot="1" x14ac:dyDescent="0.3">
      <c r="A9" t="s">
        <v>4</v>
      </c>
      <c r="B9" s="60">
        <f>SUM(B5:B7)</f>
        <v>3220000</v>
      </c>
      <c r="C9" s="61">
        <f>SUM(C5:C7)</f>
        <v>1</v>
      </c>
      <c r="D9" s="60">
        <f>SUM(D5,D6,D7)</f>
        <v>3325000</v>
      </c>
      <c r="E9" s="61">
        <f>SUM(E5,E6,E7)</f>
        <v>1</v>
      </c>
      <c r="F9" s="60">
        <f>F5+F6+F7</f>
        <v>3240000</v>
      </c>
      <c r="G9" s="62">
        <f>SUM(G5:G7)</f>
        <v>1</v>
      </c>
      <c r="H9" s="60">
        <f>SUM(H5:H7)</f>
        <v>3240000</v>
      </c>
      <c r="I9" s="61">
        <f>SUM(I5:I7)</f>
        <v>1</v>
      </c>
      <c r="J9" s="60">
        <f>SUM(J5:J7)</f>
        <v>3240000</v>
      </c>
      <c r="K9" s="61">
        <f>SUM(K5:K7)</f>
        <v>1</v>
      </c>
      <c r="L9" s="60">
        <f>SUM(L5+L6+L7)</f>
        <v>3700000</v>
      </c>
      <c r="M9" s="61">
        <f>SUM(M5:M7)</f>
        <v>1</v>
      </c>
      <c r="N9" s="60">
        <f>SUM(N5+N6+N7)</f>
        <v>3330000</v>
      </c>
      <c r="O9" s="61">
        <f>SUM(O5:O7)</f>
        <v>1</v>
      </c>
      <c r="P9" s="60">
        <f>SUM(P5+P6+P7)</f>
        <v>23295000</v>
      </c>
      <c r="Q9" s="61">
        <f>SUM(Q5+Q6+Q7)</f>
        <v>1</v>
      </c>
    </row>
    <row r="10" spans="1:17" ht="15.75" thickTop="1" x14ac:dyDescent="0.25">
      <c r="A10" t="s">
        <v>5</v>
      </c>
      <c r="B10" s="63">
        <v>4150000</v>
      </c>
      <c r="C10" s="64">
        <f>B9/B10</f>
        <v>0.77590361445783129</v>
      </c>
      <c r="D10" s="63">
        <v>4150000</v>
      </c>
      <c r="E10" s="64">
        <f>D9/D10</f>
        <v>0.8012048192771084</v>
      </c>
      <c r="F10" s="63">
        <v>4200000</v>
      </c>
      <c r="G10" s="64">
        <f>F9/F10</f>
        <v>0.77142857142857146</v>
      </c>
      <c r="H10" s="63">
        <v>4200000</v>
      </c>
      <c r="I10" s="64">
        <f>H9/H10</f>
        <v>0.77142857142857146</v>
      </c>
      <c r="J10" s="63">
        <v>4200000</v>
      </c>
      <c r="K10" s="64">
        <f>J9/J10</f>
        <v>0.77142857142857146</v>
      </c>
      <c r="L10" s="63">
        <v>4250000</v>
      </c>
      <c r="M10" s="64">
        <f>L9/L10</f>
        <v>0.87058823529411766</v>
      </c>
      <c r="N10" s="63">
        <v>4250000</v>
      </c>
      <c r="O10" s="64">
        <f>N9/N10</f>
        <v>0.78352941176470592</v>
      </c>
      <c r="P10" s="63"/>
      <c r="Q10" s="65"/>
    </row>
    <row r="11" spans="1:17" x14ac:dyDescent="0.25">
      <c r="B11" s="63"/>
      <c r="C11" s="64"/>
      <c r="D11" s="63"/>
      <c r="E11" s="64"/>
      <c r="F11" s="63"/>
      <c r="G11" s="64"/>
      <c r="H11" s="63"/>
      <c r="I11" s="64"/>
      <c r="J11" s="63"/>
      <c r="K11" s="64"/>
      <c r="L11" s="63"/>
      <c r="M11" s="64"/>
      <c r="N11" s="63"/>
      <c r="O11" s="64"/>
      <c r="P11" s="63"/>
      <c r="Q11" s="65"/>
    </row>
    <row r="12" spans="1:17" x14ac:dyDescent="0.25">
      <c r="A12" t="s">
        <v>6</v>
      </c>
      <c r="B12" s="66"/>
      <c r="C12" s="58"/>
      <c r="D12" s="66"/>
      <c r="E12" s="58"/>
      <c r="F12" s="66"/>
      <c r="G12" s="67"/>
      <c r="H12" s="66"/>
      <c r="I12" s="58"/>
      <c r="J12" s="66"/>
      <c r="K12" s="58"/>
      <c r="L12" s="66"/>
      <c r="M12" s="58"/>
      <c r="N12" s="66"/>
      <c r="O12" s="58"/>
      <c r="P12" s="66"/>
      <c r="Q12" s="58"/>
    </row>
    <row r="13" spans="1:17" x14ac:dyDescent="0.25">
      <c r="B13" s="68"/>
      <c r="C13" s="58"/>
      <c r="D13" s="68"/>
      <c r="E13" s="58"/>
      <c r="F13" s="69"/>
      <c r="G13" s="67"/>
      <c r="H13" s="68"/>
      <c r="I13" s="58"/>
      <c r="J13" s="68"/>
      <c r="K13" s="58"/>
      <c r="L13" s="68"/>
      <c r="M13" s="58"/>
      <c r="N13" s="68"/>
      <c r="O13" s="58"/>
      <c r="P13" s="68"/>
      <c r="Q13" s="58"/>
    </row>
    <row r="14" spans="1:17" x14ac:dyDescent="0.25">
      <c r="A14" t="s">
        <v>7</v>
      </c>
      <c r="B14" s="55">
        <f>SUM(B5*C14)</f>
        <v>255600</v>
      </c>
      <c r="C14" s="67">
        <v>0.18</v>
      </c>
      <c r="D14" s="55">
        <f>SUM(D5*E14)</f>
        <v>280250</v>
      </c>
      <c r="E14" s="67">
        <v>0.19</v>
      </c>
      <c r="F14" s="55">
        <v>255600</v>
      </c>
      <c r="G14" s="67">
        <v>0.18</v>
      </c>
      <c r="H14" s="55">
        <f>SUM(H5*I14)</f>
        <v>255600</v>
      </c>
      <c r="I14" s="67">
        <v>0.18</v>
      </c>
      <c r="J14" s="55">
        <f>SUM(J5*K14)</f>
        <v>255600</v>
      </c>
      <c r="K14" s="67">
        <v>0.18</v>
      </c>
      <c r="L14" s="55">
        <f>SUM(L5*M14)</f>
        <v>310000</v>
      </c>
      <c r="M14" s="67">
        <v>0.2</v>
      </c>
      <c r="N14" s="55">
        <f>SUM(N5*O14)</f>
        <v>259200</v>
      </c>
      <c r="O14" s="67">
        <v>0.18</v>
      </c>
      <c r="P14" s="55">
        <f>SUM(B14,D14,F14,H14,J14,L14,N14)</f>
        <v>1871850</v>
      </c>
      <c r="Q14" s="58">
        <f>P14/P5</f>
        <v>0.18450961064563826</v>
      </c>
    </row>
    <row r="15" spans="1:17" x14ac:dyDescent="0.25">
      <c r="A15" t="s">
        <v>8</v>
      </c>
      <c r="B15" s="55">
        <f>SUM(B6*C15)</f>
        <v>316400.00000000006</v>
      </c>
      <c r="C15" s="67">
        <v>0.28000000000000003</v>
      </c>
      <c r="D15" s="55">
        <f>SUM(D6*E15)</f>
        <v>327600.00000000006</v>
      </c>
      <c r="E15" s="67">
        <v>0.28000000000000003</v>
      </c>
      <c r="F15" s="55">
        <v>316400</v>
      </c>
      <c r="G15" s="67">
        <v>0.28000000000000003</v>
      </c>
      <c r="H15" s="55">
        <f>SUM(H6*I15)</f>
        <v>322000.00000000006</v>
      </c>
      <c r="I15" s="67">
        <v>0.28000000000000003</v>
      </c>
      <c r="J15" s="55">
        <f>SUM(J6*K15)</f>
        <v>322000.00000000006</v>
      </c>
      <c r="K15" s="67">
        <v>0.28000000000000003</v>
      </c>
      <c r="L15" s="55">
        <f>SUM(L6*M15)</f>
        <v>406000</v>
      </c>
      <c r="M15" s="67">
        <v>0.28999999999999998</v>
      </c>
      <c r="N15" s="55">
        <f>SUM(N6*O15)</f>
        <v>336000.00000000006</v>
      </c>
      <c r="O15" s="67">
        <v>0.28000000000000003</v>
      </c>
      <c r="P15" s="55">
        <f>SUM(B15,D15,F15,H15,J15,L15,N15)</f>
        <v>2346400.0000000005</v>
      </c>
      <c r="Q15" s="58">
        <f>P15/P6</f>
        <v>0.28100598802395216</v>
      </c>
    </row>
    <row r="16" spans="1:17" x14ac:dyDescent="0.25">
      <c r="A16" t="s">
        <v>28</v>
      </c>
      <c r="B16" s="55">
        <f>SUM(B7*C16)</f>
        <v>448900</v>
      </c>
      <c r="C16" s="67">
        <v>0.67</v>
      </c>
      <c r="D16" s="55">
        <f>SUM(D7*E16)</f>
        <v>455600</v>
      </c>
      <c r="E16" s="67">
        <v>0.67</v>
      </c>
      <c r="F16" s="55">
        <v>448900</v>
      </c>
      <c r="G16" s="67">
        <v>0.67</v>
      </c>
      <c r="H16" s="55">
        <f>SUM(H7*I16)</f>
        <v>448900</v>
      </c>
      <c r="I16" s="67">
        <v>0.67</v>
      </c>
      <c r="J16" s="55">
        <f>SUM(J7*K16)</f>
        <v>448900</v>
      </c>
      <c r="K16" s="67">
        <v>0.67</v>
      </c>
      <c r="L16" s="55">
        <f>SUM(L7*M16)</f>
        <v>510000.00000000006</v>
      </c>
      <c r="M16" s="67">
        <v>0.68</v>
      </c>
      <c r="N16" s="55">
        <f>SUM(N7*O16)</f>
        <v>462300</v>
      </c>
      <c r="O16" s="67">
        <v>0.67</v>
      </c>
      <c r="P16" s="55">
        <f>SUM(N16,L16,J16,H16,F16,D16,B16)</f>
        <v>3223500</v>
      </c>
      <c r="Q16" s="67">
        <f>P16/P7</f>
        <v>0.67156249999999995</v>
      </c>
    </row>
    <row r="17" spans="1:17" x14ac:dyDescent="0.25">
      <c r="B17" s="55"/>
      <c r="C17" s="67"/>
      <c r="D17" s="55"/>
      <c r="E17" s="67"/>
      <c r="F17" s="55"/>
      <c r="G17" s="67"/>
      <c r="H17" s="55"/>
      <c r="I17" s="67"/>
      <c r="J17" s="55"/>
      <c r="K17" s="67"/>
      <c r="L17" s="55"/>
      <c r="M17" s="67"/>
      <c r="N17" s="55"/>
      <c r="O17" s="67"/>
      <c r="P17" s="55"/>
      <c r="Q17" s="58"/>
    </row>
    <row r="18" spans="1:17" ht="15.75" x14ac:dyDescent="0.25">
      <c r="A18" t="s">
        <v>9</v>
      </c>
      <c r="B18" s="70">
        <f>SUM(B14+B15+B16)</f>
        <v>1020900</v>
      </c>
      <c r="C18" s="71">
        <f>SUM(B18/B9)</f>
        <v>0.31704968944099376</v>
      </c>
      <c r="D18" s="72">
        <f>SUM(D14,D15,D16)</f>
        <v>1063450</v>
      </c>
      <c r="E18" s="71">
        <f>SUM(D18/D9)</f>
        <v>0.31983458646616542</v>
      </c>
      <c r="F18" s="70">
        <f>SUM(F14+F15+F16)</f>
        <v>1020900</v>
      </c>
      <c r="G18" s="73">
        <f>SUM(F18/F9)</f>
        <v>0.31509259259259259</v>
      </c>
      <c r="H18" s="70">
        <f>SUM(H14+H15+H16)</f>
        <v>1026500</v>
      </c>
      <c r="I18" s="71">
        <f>SUM(H18/H9)</f>
        <v>0.31682098765432098</v>
      </c>
      <c r="J18" s="70">
        <f>SUM(J14+J15+J16)</f>
        <v>1026500</v>
      </c>
      <c r="K18" s="71">
        <f>SUM(J18/J9)</f>
        <v>0.31682098765432098</v>
      </c>
      <c r="L18" s="70">
        <f>SUM(L14+L15+L16)</f>
        <v>1226000</v>
      </c>
      <c r="M18" s="71">
        <f>SUM(L18/L9)</f>
        <v>0.33135135135135135</v>
      </c>
      <c r="N18" s="70">
        <f>SUM(N14+N15+N16)</f>
        <v>1057500</v>
      </c>
      <c r="O18" s="71">
        <f>SUM(N18/N9)</f>
        <v>0.31756756756756754</v>
      </c>
      <c r="P18" s="70">
        <f>SUM(P14,P15,P16)</f>
        <v>7441750</v>
      </c>
      <c r="Q18" s="71">
        <f>SUM(P18/P9)</f>
        <v>0.31945696501395149</v>
      </c>
    </row>
    <row r="19" spans="1:17" ht="15.75" x14ac:dyDescent="0.25">
      <c r="B19" s="74"/>
      <c r="C19" s="58"/>
      <c r="D19" s="74"/>
      <c r="E19" s="58"/>
      <c r="F19" s="75"/>
      <c r="G19" s="67"/>
      <c r="H19" s="75"/>
      <c r="I19" s="58"/>
      <c r="J19" s="75"/>
      <c r="K19" s="58"/>
      <c r="L19" s="75"/>
      <c r="M19" s="58"/>
      <c r="N19" s="75"/>
      <c r="O19" s="58"/>
      <c r="P19" s="75"/>
      <c r="Q19" s="58"/>
    </row>
    <row r="20" spans="1:17" x14ac:dyDescent="0.25">
      <c r="A20" t="s">
        <v>10</v>
      </c>
      <c r="B20" s="55">
        <f>B44*B3</f>
        <v>0</v>
      </c>
      <c r="C20" s="58">
        <f>SUM(B20/B9)</f>
        <v>0</v>
      </c>
      <c r="D20" s="55">
        <f>D44*D3</f>
        <v>0</v>
      </c>
      <c r="E20" s="67">
        <f>SUM(D20/D9)</f>
        <v>0</v>
      </c>
      <c r="F20" s="55">
        <f>F44*F3</f>
        <v>0</v>
      </c>
      <c r="G20" s="67">
        <f>SUM(F20/F9)</f>
        <v>0</v>
      </c>
      <c r="H20" s="55">
        <f>H44*H3</f>
        <v>0</v>
      </c>
      <c r="I20" s="58">
        <f>SUM(H20/H9)</f>
        <v>0</v>
      </c>
      <c r="J20" s="55">
        <f>J44*J3</f>
        <v>0</v>
      </c>
      <c r="K20" s="58">
        <f>SUM(J20/J9)</f>
        <v>0</v>
      </c>
      <c r="L20" s="55">
        <f>SUM(L44*1.15)*L3</f>
        <v>0</v>
      </c>
      <c r="M20" s="58">
        <f>SUM(L20/L9)</f>
        <v>0</v>
      </c>
      <c r="N20" s="55">
        <f>N44*N3</f>
        <v>0</v>
      </c>
      <c r="O20" s="58">
        <f>SUM(N20/N9)</f>
        <v>0</v>
      </c>
      <c r="P20" s="55">
        <f>SUM(B20,D20,F20,H20,J20,L20,N20)</f>
        <v>0</v>
      </c>
      <c r="Q20" s="58">
        <f>P20/P9</f>
        <v>0</v>
      </c>
    </row>
    <row r="21" spans="1:17" x14ac:dyDescent="0.25">
      <c r="B21" s="76"/>
      <c r="C21" s="58"/>
      <c r="D21" s="76"/>
      <c r="E21" s="58"/>
      <c r="F21" s="55"/>
      <c r="G21" s="67"/>
      <c r="H21" s="55"/>
      <c r="I21" s="58"/>
      <c r="J21" s="55"/>
      <c r="K21" s="58"/>
      <c r="L21" s="55"/>
      <c r="M21" s="58"/>
      <c r="N21" s="55"/>
      <c r="O21" s="58"/>
      <c r="P21" s="55"/>
      <c r="Q21" s="58"/>
    </row>
    <row r="22" spans="1:17" x14ac:dyDescent="0.25">
      <c r="B22" s="76"/>
      <c r="C22" s="58"/>
      <c r="D22" s="76"/>
      <c r="E22" s="58"/>
      <c r="F22" s="55"/>
      <c r="G22" s="67"/>
      <c r="H22" s="55"/>
      <c r="I22" s="58"/>
      <c r="J22" s="55"/>
      <c r="K22" s="58"/>
      <c r="L22" s="55"/>
      <c r="M22" s="58">
        <f>L22/L10</f>
        <v>0</v>
      </c>
      <c r="N22" s="55"/>
      <c r="O22" s="58"/>
      <c r="P22" s="55"/>
      <c r="Q22" s="58"/>
    </row>
    <row r="23" spans="1:17" x14ac:dyDescent="0.25">
      <c r="A23" t="s">
        <v>11</v>
      </c>
      <c r="B23" s="76">
        <v>30000</v>
      </c>
      <c r="C23" s="58">
        <f>B23/B9</f>
        <v>9.316770186335404E-3</v>
      </c>
      <c r="D23" s="76">
        <v>30000</v>
      </c>
      <c r="E23" s="58">
        <f>D23/D9</f>
        <v>9.0225563909774441E-3</v>
      </c>
      <c r="F23" s="76">
        <v>30000</v>
      </c>
      <c r="G23" s="67">
        <f>F23/F9</f>
        <v>9.2592592592592587E-3</v>
      </c>
      <c r="H23" s="55">
        <v>30000</v>
      </c>
      <c r="I23" s="58">
        <f>H23/H9</f>
        <v>9.2592592592592587E-3</v>
      </c>
      <c r="J23" s="55">
        <v>30000</v>
      </c>
      <c r="K23" s="58">
        <f>J23/J9</f>
        <v>9.2592592592592587E-3</v>
      </c>
      <c r="L23" s="55">
        <v>30000</v>
      </c>
      <c r="M23" s="58">
        <f>L23/L9</f>
        <v>8.1081081081081086E-3</v>
      </c>
      <c r="N23" s="55">
        <v>30000</v>
      </c>
      <c r="O23" s="58">
        <f>N23/N9</f>
        <v>9.0090090090090089E-3</v>
      </c>
      <c r="P23" s="55">
        <f>SUM(B23,D23,F23,H23,J23,L23,N23)</f>
        <v>210000</v>
      </c>
      <c r="Q23" s="58">
        <f>P23/P9</f>
        <v>9.0148100450740502E-3</v>
      </c>
    </row>
    <row r="24" spans="1:17" x14ac:dyDescent="0.25">
      <c r="A24" t="s">
        <v>12</v>
      </c>
      <c r="B24" s="55">
        <v>80000</v>
      </c>
      <c r="C24" s="58">
        <f>B24/B9</f>
        <v>2.4844720496894408E-2</v>
      </c>
      <c r="D24" s="55">
        <v>85000</v>
      </c>
      <c r="E24" s="58">
        <f>D24/D9</f>
        <v>2.5563909774436091E-2</v>
      </c>
      <c r="F24" s="55">
        <v>80000</v>
      </c>
      <c r="G24" s="67">
        <f>F24/F9</f>
        <v>2.4691358024691357E-2</v>
      </c>
      <c r="H24" s="55">
        <v>80000</v>
      </c>
      <c r="I24" s="58">
        <f>H24/H9</f>
        <v>2.4691358024691357E-2</v>
      </c>
      <c r="J24" s="55">
        <v>80000</v>
      </c>
      <c r="K24" s="58">
        <f>J24/J9</f>
        <v>2.4691358024691357E-2</v>
      </c>
      <c r="L24" s="55">
        <v>90000</v>
      </c>
      <c r="M24" s="58">
        <f>L24/L9</f>
        <v>2.4324324324324326E-2</v>
      </c>
      <c r="N24" s="55">
        <v>80000</v>
      </c>
      <c r="O24" s="58">
        <f>N24/N9</f>
        <v>2.4024024024024024E-2</v>
      </c>
      <c r="P24" s="55">
        <f>SUM(B24,D24,F24,H24,J24,L24,N24)</f>
        <v>575000</v>
      </c>
      <c r="Q24" s="58">
        <f>P24/P9</f>
        <v>2.4683408456750374E-2</v>
      </c>
    </row>
    <row r="25" spans="1:17" x14ac:dyDescent="0.25">
      <c r="A25" t="s">
        <v>13</v>
      </c>
      <c r="B25" s="77">
        <f>SUM(B22:B24)</f>
        <v>110000</v>
      </c>
      <c r="C25" s="71">
        <f>SUM(B25/B9)</f>
        <v>3.4161490683229816E-2</v>
      </c>
      <c r="D25" s="77">
        <f>SUM(D22:D24)</f>
        <v>115000</v>
      </c>
      <c r="E25" s="71">
        <f>SUM(D25/D9)</f>
        <v>3.4586466165413533E-2</v>
      </c>
      <c r="F25" s="78">
        <f>SUM(F22:F24)</f>
        <v>110000</v>
      </c>
      <c r="G25" s="73">
        <f>SUM(F25/F9)</f>
        <v>3.3950617283950615E-2</v>
      </c>
      <c r="H25" s="78">
        <f>SUM(H22:H24)</f>
        <v>110000</v>
      </c>
      <c r="I25" s="71">
        <f>SUM(H25/H9)</f>
        <v>3.3950617283950615E-2</v>
      </c>
      <c r="J25" s="78">
        <f>SUM(J22:J24)</f>
        <v>110000</v>
      </c>
      <c r="K25" s="71">
        <f>SUM(J25/J9)</f>
        <v>3.3950617283950615E-2</v>
      </c>
      <c r="L25" s="78">
        <f>SUM(L22:L24)</f>
        <v>120000</v>
      </c>
      <c r="M25" s="71">
        <f>SUM(L25/L9)</f>
        <v>3.2432432432432434E-2</v>
      </c>
      <c r="N25" s="78">
        <f>SUM(N22:N24)</f>
        <v>110000</v>
      </c>
      <c r="O25" s="71">
        <f>SUM(N25/N9)</f>
        <v>3.3033033033033031E-2</v>
      </c>
      <c r="P25" s="78">
        <f>SUM(P22:P24)</f>
        <v>785000</v>
      </c>
      <c r="Q25" s="71">
        <f>SUM(P25/P9)</f>
        <v>3.3698218501824424E-2</v>
      </c>
    </row>
    <row r="26" spans="1:17" x14ac:dyDescent="0.25">
      <c r="B26" s="76"/>
      <c r="C26" s="58"/>
      <c r="D26" s="76"/>
      <c r="E26" s="58"/>
      <c r="F26" s="55"/>
      <c r="G26" s="67"/>
      <c r="H26" s="55"/>
      <c r="I26" s="58"/>
      <c r="J26" s="55"/>
      <c r="K26" s="58"/>
      <c r="L26" s="55"/>
      <c r="M26" s="58"/>
      <c r="N26" s="55"/>
      <c r="O26" s="58"/>
      <c r="P26" s="55"/>
      <c r="Q26" s="58"/>
    </row>
    <row r="27" spans="1:17" ht="15.75" x14ac:dyDescent="0.25">
      <c r="A27" t="s">
        <v>14</v>
      </c>
      <c r="B27" s="72">
        <f>SUM(B20,B25)</f>
        <v>110000</v>
      </c>
      <c r="C27" s="71">
        <f>SUM(B27/B9)</f>
        <v>3.4161490683229816E-2</v>
      </c>
      <c r="D27" s="72">
        <f>SUM(D20,D25)</f>
        <v>115000</v>
      </c>
      <c r="E27" s="71">
        <f>SUM(D27/D9)</f>
        <v>3.4586466165413533E-2</v>
      </c>
      <c r="F27" s="70">
        <f>SUM(F20,F25)</f>
        <v>110000</v>
      </c>
      <c r="G27" s="73">
        <f>SUM(F27/F9)</f>
        <v>3.3950617283950615E-2</v>
      </c>
      <c r="H27" s="70">
        <f>SUM(H20,H25)</f>
        <v>110000</v>
      </c>
      <c r="I27" s="71">
        <f>SUM(H27/H9)</f>
        <v>3.3950617283950615E-2</v>
      </c>
      <c r="J27" s="70">
        <f>SUM(J20,J25)</f>
        <v>110000</v>
      </c>
      <c r="K27" s="71">
        <f>SUM(J27/J9)</f>
        <v>3.3950617283950615E-2</v>
      </c>
      <c r="L27" s="70">
        <f>SUM(L20,L25)</f>
        <v>120000</v>
      </c>
      <c r="M27" s="71">
        <f>SUM(L27/L9)</f>
        <v>3.2432432432432434E-2</v>
      </c>
      <c r="N27" s="70">
        <f>SUM(N20,N25)</f>
        <v>110000</v>
      </c>
      <c r="O27" s="71">
        <f>SUM(N27/N9)</f>
        <v>3.3033033033033031E-2</v>
      </c>
      <c r="P27" s="70">
        <f>SUM(P20,P25)</f>
        <v>785000</v>
      </c>
      <c r="Q27" s="71">
        <f>SUM(P27/P9)</f>
        <v>3.3698218501824424E-2</v>
      </c>
    </row>
    <row r="28" spans="1:17" x14ac:dyDescent="0.25">
      <c r="B28" s="79"/>
      <c r="C28" s="58"/>
      <c r="D28" s="79"/>
      <c r="E28" s="58"/>
      <c r="F28" s="80"/>
      <c r="G28" s="67"/>
      <c r="H28" s="80"/>
      <c r="I28" s="58"/>
      <c r="J28" s="80"/>
      <c r="K28" s="58"/>
      <c r="L28" s="80"/>
      <c r="M28" s="58"/>
      <c r="N28" s="80"/>
      <c r="O28" s="58"/>
      <c r="P28" s="80"/>
      <c r="Q28" s="58"/>
    </row>
    <row r="29" spans="1:17" ht="16.5" thickBot="1" x14ac:dyDescent="0.3">
      <c r="A29" t="s">
        <v>15</v>
      </c>
      <c r="B29" s="81">
        <f>SUM(B27,B18)</f>
        <v>1130900</v>
      </c>
      <c r="C29" s="61">
        <f>SUM(B29/B9)</f>
        <v>0.35121118012422359</v>
      </c>
      <c r="D29" s="81">
        <f>SUM(D27,D18)</f>
        <v>1178450</v>
      </c>
      <c r="E29" s="61">
        <f>SUM(D29/D9)</f>
        <v>0.35442105263157897</v>
      </c>
      <c r="F29" s="82">
        <f>SUM(F27,F18)</f>
        <v>1130900</v>
      </c>
      <c r="G29" s="62">
        <f>SUM(F29/F9)</f>
        <v>0.34904320987654319</v>
      </c>
      <c r="H29" s="82">
        <f>SUM(H27,H18)</f>
        <v>1136500</v>
      </c>
      <c r="I29" s="61">
        <f>SUM(H29/H9)</f>
        <v>0.35077160493827159</v>
      </c>
      <c r="J29" s="82">
        <f>SUM(J27,J18)</f>
        <v>1136500</v>
      </c>
      <c r="K29" s="61">
        <f>SUM(J29/J9)</f>
        <v>0.35077160493827159</v>
      </c>
      <c r="L29" s="82">
        <f>SUM(L27,L18)</f>
        <v>1346000</v>
      </c>
      <c r="M29" s="61">
        <f>SUM(L29/L9)</f>
        <v>0.36378378378378379</v>
      </c>
      <c r="N29" s="82">
        <f>SUM(N27,N18)</f>
        <v>1167500</v>
      </c>
      <c r="O29" s="61">
        <f>SUM(N29/N9)</f>
        <v>0.35060060060060061</v>
      </c>
      <c r="P29" s="82">
        <f>SUM(P27,P18)</f>
        <v>8226750</v>
      </c>
      <c r="Q29" s="61">
        <f>SUM(P29/P9)</f>
        <v>0.35315518351577591</v>
      </c>
    </row>
    <row r="30" spans="1:17" ht="15.75" thickTop="1" x14ac:dyDescent="0.25">
      <c r="B30" s="79"/>
      <c r="C30" s="58"/>
      <c r="D30" s="79"/>
      <c r="E30" s="58"/>
      <c r="F30" s="80"/>
      <c r="G30" s="67"/>
      <c r="H30" s="80"/>
      <c r="I30" s="58"/>
      <c r="J30" s="80"/>
      <c r="K30" s="58"/>
      <c r="L30" s="80"/>
      <c r="M30" s="58"/>
      <c r="N30" s="80"/>
      <c r="O30" s="58"/>
      <c r="P30" s="80"/>
      <c r="Q30" s="58"/>
    </row>
    <row r="31" spans="1:17" x14ac:dyDescent="0.25">
      <c r="A31" t="s">
        <v>16</v>
      </c>
      <c r="B31" s="83">
        <v>887000</v>
      </c>
      <c r="C31" s="84">
        <f>B31/B9</f>
        <v>0.27546583850931677</v>
      </c>
      <c r="D31" s="83">
        <v>887000</v>
      </c>
      <c r="E31" s="58">
        <f>D31/D9</f>
        <v>0.2667669172932331</v>
      </c>
      <c r="F31" s="85">
        <v>887000</v>
      </c>
      <c r="G31" s="67">
        <f>F31/F9</f>
        <v>0.27376543209876542</v>
      </c>
      <c r="H31" s="85">
        <v>887000</v>
      </c>
      <c r="I31" s="58">
        <f>H31/H9</f>
        <v>0.27376543209876542</v>
      </c>
      <c r="J31" s="85">
        <v>887000</v>
      </c>
      <c r="K31" s="58">
        <f>J31/J9</f>
        <v>0.27376543209876542</v>
      </c>
      <c r="L31" s="85">
        <v>937000</v>
      </c>
      <c r="M31" s="58">
        <f>L31/L9</f>
        <v>0.25324324324324327</v>
      </c>
      <c r="N31" s="83">
        <v>937000</v>
      </c>
      <c r="O31" s="84">
        <f>N31/N9</f>
        <v>0.28138138138138136</v>
      </c>
      <c r="P31" s="85">
        <f>SUM(B31,D31,F31,H31,J31,L31,N31)</f>
        <v>6309000</v>
      </c>
      <c r="Q31" s="58">
        <f>P31/P9</f>
        <v>0.27083065035415327</v>
      </c>
    </row>
    <row r="32" spans="1:17" x14ac:dyDescent="0.25">
      <c r="B32" s="79"/>
      <c r="C32" s="58"/>
      <c r="D32" s="79"/>
      <c r="E32" s="58"/>
      <c r="F32" s="80"/>
      <c r="G32" s="67"/>
      <c r="H32" s="80"/>
      <c r="I32" s="58"/>
      <c r="J32" s="80"/>
      <c r="K32" s="58"/>
      <c r="L32" s="80"/>
      <c r="M32" s="58"/>
      <c r="N32" s="80"/>
      <c r="O32" s="58"/>
      <c r="P32" s="80"/>
      <c r="Q32" s="58"/>
    </row>
    <row r="33" spans="1:17" ht="16.5" thickBot="1" x14ac:dyDescent="0.3">
      <c r="A33" t="s">
        <v>17</v>
      </c>
      <c r="B33" s="81">
        <f>SUM(B29,B31)</f>
        <v>2017900</v>
      </c>
      <c r="C33" s="61">
        <f>SUM(B33/B9)</f>
        <v>0.62667701863354042</v>
      </c>
      <c r="D33" s="81">
        <f>SUM(D29,D31)</f>
        <v>2065450</v>
      </c>
      <c r="E33" s="61">
        <f>SUM(D33/D9)</f>
        <v>0.62118796992481207</v>
      </c>
      <c r="F33" s="82">
        <f>SUM(F29,F31)</f>
        <v>2017900</v>
      </c>
      <c r="G33" s="62">
        <f>SUM(F33/F9)</f>
        <v>0.62280864197530861</v>
      </c>
      <c r="H33" s="82">
        <f>SUM(H29,H31)</f>
        <v>2023500</v>
      </c>
      <c r="I33" s="61">
        <f>SUM(H33/H9)</f>
        <v>0.624537037037037</v>
      </c>
      <c r="J33" s="82">
        <f>SUM(J29,J31)</f>
        <v>2023500</v>
      </c>
      <c r="K33" s="61">
        <f>SUM(J33/J9)</f>
        <v>0.624537037037037</v>
      </c>
      <c r="L33" s="82">
        <f>SUM(L29,L31)</f>
        <v>2283000</v>
      </c>
      <c r="M33" s="61">
        <f>SUM(L33/L9)</f>
        <v>0.61702702702702705</v>
      </c>
      <c r="N33" s="82">
        <f>SUM(N29,N31)</f>
        <v>2104500</v>
      </c>
      <c r="O33" s="61">
        <f>SUM(N33/N9)</f>
        <v>0.63198198198198197</v>
      </c>
      <c r="P33" s="82">
        <f>SUM(P29,P31)</f>
        <v>14535750</v>
      </c>
      <c r="Q33" s="61">
        <f>SUM(P33/P9)</f>
        <v>0.62398583386992912</v>
      </c>
    </row>
    <row r="34" spans="1:17" ht="15.75" thickTop="1" x14ac:dyDescent="0.25">
      <c r="B34" s="86"/>
      <c r="C34" s="58"/>
      <c r="D34" s="86"/>
      <c r="E34" s="58"/>
      <c r="F34" s="69"/>
      <c r="G34" s="67"/>
      <c r="H34" s="68"/>
      <c r="I34" s="58"/>
      <c r="J34" s="68"/>
      <c r="K34" s="58"/>
      <c r="L34" s="68"/>
      <c r="M34" s="58"/>
      <c r="N34" s="68"/>
      <c r="O34" s="58"/>
      <c r="P34" s="68"/>
      <c r="Q34" s="58"/>
    </row>
    <row r="35" spans="1:17" ht="16.5" thickBot="1" x14ac:dyDescent="0.3">
      <c r="A35" t="s">
        <v>18</v>
      </c>
      <c r="B35" s="87">
        <f>SUM(B9-B33)</f>
        <v>1202100</v>
      </c>
      <c r="C35" s="88">
        <f>SUM(B35/B9)</f>
        <v>0.37332298136645964</v>
      </c>
      <c r="D35" s="87">
        <f>SUM(D9-D33)</f>
        <v>1259550</v>
      </c>
      <c r="E35" s="88">
        <f>SUM(D35/D9)</f>
        <v>0.37881203007518799</v>
      </c>
      <c r="F35" s="89">
        <f>SUM(F9-F33)</f>
        <v>1222100</v>
      </c>
      <c r="G35" s="90">
        <f>SUM(F35/F9)</f>
        <v>0.37719135802469134</v>
      </c>
      <c r="H35" s="89">
        <f>SUM(H9-H33)</f>
        <v>1216500</v>
      </c>
      <c r="I35" s="88">
        <f>SUM(H35/H9)</f>
        <v>0.37546296296296294</v>
      </c>
      <c r="J35" s="89">
        <f>SUM(J9-J33)</f>
        <v>1216500</v>
      </c>
      <c r="K35" s="88">
        <f>SUM(J35/J9)</f>
        <v>0.37546296296296294</v>
      </c>
      <c r="L35" s="89">
        <f>SUM(L9-L33)</f>
        <v>1417000</v>
      </c>
      <c r="M35" s="88">
        <f>SUM(L35/L9)</f>
        <v>0.38297297297297295</v>
      </c>
      <c r="N35" s="89">
        <f>SUM(N9-N33)</f>
        <v>1225500</v>
      </c>
      <c r="O35" s="88">
        <f>SUM(N35/N9)</f>
        <v>0.36801801801801803</v>
      </c>
      <c r="P35" s="89">
        <f>SUM(P9-P33)</f>
        <v>8759250</v>
      </c>
      <c r="Q35" s="88">
        <f>SUM(P35/P9)</f>
        <v>0.37601416613007083</v>
      </c>
    </row>
    <row r="36" spans="1:17" ht="15.75" thickTop="1" x14ac:dyDescent="0.25">
      <c r="B36" s="86"/>
      <c r="C36" s="58"/>
      <c r="D36" s="91"/>
      <c r="E36" s="58"/>
      <c r="F36" s="92"/>
      <c r="G36" s="67"/>
      <c r="H36" s="93"/>
      <c r="I36" s="58"/>
      <c r="J36" s="93"/>
      <c r="K36" s="58"/>
      <c r="L36" s="93"/>
      <c r="M36" s="58"/>
      <c r="N36" s="68"/>
      <c r="O36" s="58"/>
      <c r="P36" s="68"/>
      <c r="Q36" s="58"/>
    </row>
    <row r="37" spans="1:17" x14ac:dyDescent="0.25">
      <c r="A37" t="s">
        <v>19</v>
      </c>
      <c r="B37" s="94">
        <v>2000</v>
      </c>
      <c r="C37" s="58"/>
      <c r="D37" s="95">
        <v>2000</v>
      </c>
      <c r="E37" s="58"/>
      <c r="F37" s="96">
        <v>2000</v>
      </c>
      <c r="G37" s="67"/>
      <c r="H37" s="96">
        <v>2000</v>
      </c>
      <c r="I37" s="58"/>
      <c r="J37" s="96">
        <v>2000</v>
      </c>
      <c r="K37" s="58"/>
      <c r="L37" s="96">
        <v>2000</v>
      </c>
      <c r="M37" s="58"/>
      <c r="N37" s="85">
        <v>2000</v>
      </c>
      <c r="O37" s="58"/>
      <c r="P37" s="85">
        <f>SUM(B37,D37,F37,H37,J37,L37,N37)</f>
        <v>14000</v>
      </c>
      <c r="Q37" s="58">
        <f>P37/P9</f>
        <v>6.0098733633827004E-4</v>
      </c>
    </row>
    <row r="38" spans="1:17" x14ac:dyDescent="0.25">
      <c r="B38" s="86"/>
      <c r="C38" s="58"/>
      <c r="D38" s="91"/>
      <c r="E38" s="58"/>
      <c r="F38" s="92"/>
      <c r="G38" s="67"/>
      <c r="H38" s="93"/>
      <c r="I38" s="58"/>
      <c r="J38" s="93"/>
      <c r="K38" s="58"/>
      <c r="L38" s="93"/>
      <c r="M38" s="58"/>
      <c r="N38" s="68"/>
      <c r="O38" s="58"/>
      <c r="P38" s="68"/>
      <c r="Q38" s="58"/>
    </row>
    <row r="39" spans="1:17" ht="16.5" thickBot="1" x14ac:dyDescent="0.3">
      <c r="A39" t="s">
        <v>20</v>
      </c>
      <c r="B39" s="97">
        <f>SUM(B35+B37)</f>
        <v>1204100</v>
      </c>
      <c r="C39" s="88">
        <f>SUM(B39/B9)</f>
        <v>0.37394409937888201</v>
      </c>
      <c r="D39" s="97">
        <f>SUM(D35+D37)</f>
        <v>1261550</v>
      </c>
      <c r="E39" s="88">
        <f>SUM(D39/D9)</f>
        <v>0.37941353383458648</v>
      </c>
      <c r="F39" s="98">
        <f>SUM(F35+F37)</f>
        <v>1224100</v>
      </c>
      <c r="G39" s="90">
        <f>SUM(F39/F9)</f>
        <v>0.37780864197530867</v>
      </c>
      <c r="H39" s="98">
        <f>SUM(H35+H37)</f>
        <v>1218500</v>
      </c>
      <c r="I39" s="88">
        <f>SUM(H39/H9)</f>
        <v>0.37608024691358027</v>
      </c>
      <c r="J39" s="98">
        <f>SUM(J35+J37)</f>
        <v>1218500</v>
      </c>
      <c r="K39" s="88">
        <f>SUM(J39/J9)</f>
        <v>0.37608024691358027</v>
      </c>
      <c r="L39" s="98">
        <f>SUM(L35+L37)</f>
        <v>1419000</v>
      </c>
      <c r="M39" s="88">
        <f>SUM(L39/L9)</f>
        <v>0.38351351351351354</v>
      </c>
      <c r="N39" s="98">
        <f>SUM(N35+N37)</f>
        <v>1227500</v>
      </c>
      <c r="O39" s="88">
        <f>SUM(N39/N9)</f>
        <v>0.36861861861861861</v>
      </c>
      <c r="P39" s="98">
        <f>SUM(P35+P37)</f>
        <v>8773250</v>
      </c>
      <c r="Q39" s="88">
        <f>SUM(P39/P9)</f>
        <v>0.37661515346640911</v>
      </c>
    </row>
    <row r="40" spans="1:17" ht="15.75" thickTop="1" x14ac:dyDescent="0.25">
      <c r="B40" s="99"/>
      <c r="C40" s="99"/>
      <c r="D40" s="101"/>
      <c r="E40" s="51"/>
      <c r="F40" s="101"/>
      <c r="G40" s="51"/>
      <c r="H40" s="101"/>
      <c r="I40" s="51"/>
      <c r="J40" s="101"/>
      <c r="K40" s="51"/>
      <c r="L40" s="101"/>
      <c r="M40" s="51"/>
      <c r="N40" s="101"/>
      <c r="O40" s="51"/>
      <c r="Q40" s="51"/>
    </row>
    <row r="41" spans="1:17" x14ac:dyDescent="0.25">
      <c r="A41" t="s">
        <v>21</v>
      </c>
      <c r="B41" s="101">
        <f>SUM(B9*0.3)</f>
        <v>966000</v>
      </c>
      <c r="C41" s="51">
        <f>B41/B9</f>
        <v>0.3</v>
      </c>
      <c r="D41" s="101">
        <f>SUM(D9*0.3)</f>
        <v>997500</v>
      </c>
      <c r="E41" s="51">
        <f>D41/D9</f>
        <v>0.3</v>
      </c>
      <c r="F41" s="101">
        <f>SUM(F9*0.3)</f>
        <v>972000</v>
      </c>
      <c r="G41" s="51">
        <f>F41/F9</f>
        <v>0.3</v>
      </c>
      <c r="H41" s="101">
        <f>SUM(H9*0.3)</f>
        <v>972000</v>
      </c>
      <c r="I41" s="51">
        <f>H41/H9</f>
        <v>0.3</v>
      </c>
      <c r="J41" s="101">
        <f>SUM(J9*0.3)</f>
        <v>972000</v>
      </c>
      <c r="K41" s="51">
        <f>J41/J9</f>
        <v>0.3</v>
      </c>
      <c r="L41" s="101">
        <f>SUM(L9*0.3)</f>
        <v>1110000</v>
      </c>
      <c r="M41" s="51">
        <f>L41/L9</f>
        <v>0.3</v>
      </c>
      <c r="N41" s="101">
        <f>SUM(N9*0.3)</f>
        <v>999000</v>
      </c>
      <c r="O41" s="51">
        <f>N41/N9</f>
        <v>0.3</v>
      </c>
      <c r="P41" s="102">
        <f>SUM(P9*0.3)</f>
        <v>6988500</v>
      </c>
      <c r="Q41" s="51">
        <v>0.3</v>
      </c>
    </row>
    <row r="42" spans="1:17" x14ac:dyDescent="0.25">
      <c r="B42" s="100"/>
      <c r="C42" s="100"/>
      <c r="D42" s="101"/>
      <c r="E42" s="51"/>
      <c r="F42" s="101"/>
      <c r="G42" s="51"/>
      <c r="H42" s="101"/>
      <c r="I42" s="51"/>
      <c r="J42" s="101"/>
      <c r="K42" s="51"/>
      <c r="L42" s="101"/>
      <c r="M42" s="51"/>
      <c r="N42" s="101"/>
      <c r="O42" s="51"/>
      <c r="Q42" s="51"/>
    </row>
    <row r="44" spans="1:17" x14ac:dyDescent="0.25">
      <c r="A44" t="s">
        <v>22</v>
      </c>
      <c r="B44" s="103">
        <v>22800</v>
      </c>
      <c r="C44" s="104"/>
      <c r="D44" s="103">
        <v>17700</v>
      </c>
      <c r="E44" s="104"/>
      <c r="F44" s="103">
        <v>25870</v>
      </c>
      <c r="G44" s="104"/>
      <c r="H44" s="103">
        <v>25800</v>
      </c>
      <c r="I44" s="104"/>
      <c r="J44" s="103">
        <v>25800</v>
      </c>
      <c r="K44" s="104"/>
      <c r="L44" s="103">
        <v>15500</v>
      </c>
      <c r="M44" s="104"/>
      <c r="N44" s="103">
        <v>22800</v>
      </c>
      <c r="O44" s="104"/>
      <c r="P44" s="105">
        <f>P20/52</f>
        <v>0</v>
      </c>
      <c r="Q44" s="104"/>
    </row>
  </sheetData>
  <mergeCells count="23">
    <mergeCell ref="N3:O3"/>
    <mergeCell ref="B40:C40"/>
    <mergeCell ref="B3:C3"/>
    <mergeCell ref="D3:E3"/>
    <mergeCell ref="F3:G3"/>
    <mergeCell ref="H3:I3"/>
    <mergeCell ref="J3:K3"/>
    <mergeCell ref="L3:M3"/>
    <mergeCell ref="J2:K2"/>
    <mergeCell ref="L2:M2"/>
    <mergeCell ref="N2:O2"/>
    <mergeCell ref="N1:O1"/>
    <mergeCell ref="P1:Q3"/>
    <mergeCell ref="B2:C2"/>
    <mergeCell ref="D2:E2"/>
    <mergeCell ref="F2:G2"/>
    <mergeCell ref="H2:I2"/>
    <mergeCell ref="B1:C1"/>
    <mergeCell ref="D1:E1"/>
    <mergeCell ref="F1:G1"/>
    <mergeCell ref="H1:I1"/>
    <mergeCell ref="J1:K1"/>
    <mergeCell ref="L1:M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QLD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Croley</dc:creator>
  <cp:lastModifiedBy>Rose Croley</cp:lastModifiedBy>
  <dcterms:created xsi:type="dcterms:W3CDTF">2024-10-15T06:26:26Z</dcterms:created>
  <dcterms:modified xsi:type="dcterms:W3CDTF">2024-10-15T06:30:47Z</dcterms:modified>
</cp:coreProperties>
</file>